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8_{D0167CEE-807F-4F74-894A-BBE037A76F34}" xr6:coauthVersionLast="47" xr6:coauthVersionMax="47" xr10:uidLastSave="{00000000-0000-0000-0000-000000000000}"/>
  <bookViews>
    <workbookView xWindow="5115" yWindow="3045" windowWidth="15375" windowHeight="7875" xr2:uid="{00000000-000D-0000-FFFF-FFFF00000000}"/>
  </bookViews>
  <sheets>
    <sheet name="3.1 Kalkulator" sheetId="1" r:id="rId1"/>
  </sheets>
  <definedNames>
    <definedName name="Print_Area" localSheetId="0">'3.1 Kalkulator'!$A$1:$K$35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1" l="1"/>
  <c r="H43" i="1" l="1"/>
  <c r="H42" i="1"/>
  <c r="H27" i="1"/>
  <c r="H26" i="1"/>
  <c r="F15" i="1" l="1"/>
  <c r="H15" i="1" s="1"/>
  <c r="J42" i="1" l="1"/>
  <c r="K42" i="1" s="1"/>
  <c r="J43" i="1"/>
  <c r="K43" i="1" s="1"/>
  <c r="J15" i="1"/>
  <c r="K15" i="1" s="1"/>
  <c r="K44" i="1" l="1"/>
  <c r="H9" i="1"/>
  <c r="J9" i="1" s="1"/>
  <c r="F12" i="1"/>
  <c r="D31" i="1"/>
  <c r="H31" i="1" s="1"/>
  <c r="F30" i="1"/>
  <c r="D30" i="1"/>
  <c r="J26" i="1"/>
  <c r="K26" i="1" s="1"/>
  <c r="D14" i="1"/>
  <c r="H14" i="1" s="1"/>
  <c r="F13" i="1"/>
  <c r="D13" i="1"/>
  <c r="F32" i="1" l="1"/>
  <c r="H32" i="1" s="1"/>
  <c r="J32" i="1" s="1"/>
  <c r="K32" i="1" s="1"/>
  <c r="H29" i="1"/>
  <c r="H30" i="1"/>
  <c r="J30" i="1" s="1"/>
  <c r="K30" i="1" s="1"/>
  <c r="K9" i="1"/>
  <c r="H13" i="1"/>
  <c r="J13" i="1" s="1"/>
  <c r="K13" i="1" s="1"/>
  <c r="F33" i="1"/>
  <c r="H10" i="1"/>
  <c r="J10" i="1" s="1"/>
  <c r="K10" i="1" s="1"/>
  <c r="J14" i="1"/>
  <c r="K14" i="1" s="1"/>
  <c r="J31" i="1"/>
  <c r="K31" i="1" s="1"/>
  <c r="H12" i="1"/>
  <c r="F16" i="1"/>
  <c r="H16" i="1" s="1"/>
  <c r="J27" i="1"/>
  <c r="K27" i="1" s="1"/>
  <c r="H33" i="1" l="1"/>
  <c r="J33" i="1" s="1"/>
  <c r="K33" i="1" s="1"/>
  <c r="J29" i="1"/>
  <c r="K29" i="1" s="1"/>
  <c r="J16" i="1"/>
  <c r="K16" i="1" s="1"/>
  <c r="J12" i="1"/>
  <c r="K12" i="1" s="1"/>
  <c r="K34" i="1" l="1"/>
  <c r="K17" i="1"/>
  <c r="K46" i="1" s="1"/>
  <c r="F53" i="1"/>
  <c r="H53" i="1" s="1"/>
  <c r="I53" i="1" s="1"/>
  <c r="K56" i="1" s="1"/>
  <c r="S68" i="1" l="1"/>
  <c r="S69" i="1" s="1"/>
  <c r="S70" i="1" s="1"/>
  <c r="K57" i="1"/>
  <c r="K58" i="1" l="1"/>
  <c r="K59" i="1"/>
  <c r="K60" i="1"/>
</calcChain>
</file>

<file path=xl/sharedStrings.xml><?xml version="1.0" encoding="utf-8"?>
<sst xmlns="http://schemas.openxmlformats.org/spreadsheetml/2006/main" count="133" uniqueCount="64">
  <si>
    <t>Lp.</t>
  </si>
  <si>
    <t>Oznaczenie składnika cenowego</t>
  </si>
  <si>
    <t>Cena jednostkowa netto w zł. (do pięciu miejsc po przecinku)</t>
  </si>
  <si>
    <t>Podatek VAT</t>
  </si>
  <si>
    <t>%</t>
  </si>
  <si>
    <t>1.</t>
  </si>
  <si>
    <t>2.</t>
  </si>
  <si>
    <t>Składnik zmienny stawki sieciowej [zł/kWh] I strefa</t>
  </si>
  <si>
    <t>3.</t>
  </si>
  <si>
    <t>Składnik zmienny stawki sieciowej [zł/kWh] II strefa</t>
  </si>
  <si>
    <t>4.</t>
  </si>
  <si>
    <t xml:space="preserve">Stawka jakościowa [zł/kWh] </t>
  </si>
  <si>
    <t>5.</t>
  </si>
  <si>
    <t xml:space="preserve">Stawka opłaty przejściowej [zł/kW/m-c] </t>
  </si>
  <si>
    <t>6.</t>
  </si>
  <si>
    <t xml:space="preserve">Opłata abonamentowa [zł/m-c] </t>
  </si>
  <si>
    <t>7.</t>
  </si>
  <si>
    <t>Składnik stały stawki sieciowej [zł/kW/m-c]</t>
  </si>
  <si>
    <t>kwota w zł (dwa miejsca po przecinku)</t>
  </si>
  <si>
    <t>kW</t>
  </si>
  <si>
    <t>kWh</t>
  </si>
  <si>
    <t>x</t>
  </si>
  <si>
    <t>ilość miesięcy</t>
  </si>
  <si>
    <t>Wartość brutto w zł.(dwa miejsca po przecinku)
 kol. 7 + kol. 9</t>
  </si>
  <si>
    <t>Ilość miesięcy</t>
  </si>
  <si>
    <t>Wartość netto w zł. (dwa miejsca po przecinku) 
kol. 3 x kol. 5 x kol. 6</t>
  </si>
  <si>
    <t>Opłata OZE [zł/kWh]</t>
  </si>
  <si>
    <t>m-c/ppe</t>
  </si>
  <si>
    <t>Cena jednostkowa netto w zł. (do czterech miejsc po przecinku)</t>
  </si>
  <si>
    <t>J.m. kW/kWh/ppe</t>
  </si>
  <si>
    <t>Ilość j.m.</t>
  </si>
  <si>
    <t>suma brutto</t>
  </si>
  <si>
    <t>suma netto</t>
  </si>
  <si>
    <t>z prawem opcji</t>
  </si>
  <si>
    <t>wartość w Euro</t>
  </si>
  <si>
    <t>8.</t>
  </si>
  <si>
    <t>Opłata Kogeneracyjna</t>
  </si>
  <si>
    <t>Opłata mocowa - ryczałt</t>
  </si>
  <si>
    <t>Opłata mocowa - od zużycia w kWh</t>
  </si>
  <si>
    <t>1.  OPŁATA ZA ŚWIADCZONE USŁUGI DYSTRYBUCJI – GRUPA TARYFOWA C11</t>
  </si>
  <si>
    <t>Ilość energii elektrycznej (kWh) - wielkość planowana bez zwiększenia</t>
  </si>
  <si>
    <t>Zamówienie planowane wraz ze zwiększeniem brutto (zamówienie planowane  wraz ze zwiększeniem netto x 1,23):</t>
  </si>
  <si>
    <t>Podsumowanie wartości  wraz ze zwiększeniem:</t>
  </si>
  <si>
    <t>Wartość brutto w zł.(dwa miejsca po przecinku)
 kol. 5 + kol. 7</t>
  </si>
  <si>
    <t>Wartość netto w zł. (dwa miejsca po przecinku) 
kol. 3 x kol. 4</t>
  </si>
  <si>
    <t>RAZEM  BRUTTO DLA TABELI NR 2 od poz. 1. do 8.</t>
  </si>
  <si>
    <t>RAZEM  BRUTTO DLA TABELI NR 1 od poz. 1. do 8.</t>
  </si>
  <si>
    <t>Suma netto (suma brutto/1,23)</t>
  </si>
  <si>
    <t>Zamówienie planowane wraz ze zwiększeniem netto (suma netto + wartość zwiększenia netto):</t>
  </si>
  <si>
    <t xml:space="preserve">Załącznik nr 3.1 do SWZ - kalkulator </t>
  </si>
  <si>
    <t>%*</t>
  </si>
  <si>
    <r>
      <rPr>
        <sz val="9"/>
        <color theme="1"/>
        <rFont val="Times New Roman"/>
        <family val="1"/>
        <charset val="238"/>
      </rPr>
      <t xml:space="preserve"> * </t>
    </r>
    <r>
      <rPr>
        <sz val="9"/>
        <color theme="1"/>
        <rFont val="Calibri Light"/>
        <family val="2"/>
        <charset val="238"/>
      </rPr>
      <t xml:space="preserve">W zakresie naliczenia podatku akcyzowego oraz stawki od towarów i usług VAT, wykonawca w złożonej ofercie naliczy wysokość podatków obowiązujących </t>
    </r>
    <r>
      <rPr>
        <u/>
        <sz val="9"/>
        <color theme="1"/>
        <rFont val="Calibri Light"/>
        <family val="2"/>
        <charset val="238"/>
      </rPr>
      <t xml:space="preserve">na dzień rozpoczęcia sprzedaży energii elektrycznej </t>
    </r>
    <r>
      <rPr>
        <sz val="9"/>
        <color theme="1"/>
        <rFont val="Calibri Light"/>
        <family val="2"/>
        <charset val="238"/>
      </rPr>
      <t xml:space="preserve">zgodnie z terminem podanym w Załączniku nr 1 do SWZ (opis przedmiotu zamówienia).  Korzystając z kalkulatora Wykonwca winien zastosować poprawną stawkę podatku VAT. </t>
    </r>
  </si>
  <si>
    <t>Cena jednostkowa netto w zł. (do pięciu miejsc po przecinku)*</t>
  </si>
  <si>
    <t>2.  OPŁATA ZA ŚWIADCZONE USŁUGI DYSTRYBUCJI – GRUPA TARYFOWA C21</t>
  </si>
  <si>
    <t>3. OPŁATA MOCOWA</t>
  </si>
  <si>
    <t>RAZEM BRUTTO DLA TABELI NR 3 od poz. 1. do  2.</t>
  </si>
  <si>
    <t>4  ENERGIA CZYNNA</t>
  </si>
  <si>
    <t>Zwiększenie zamówienia netto o 15% (suma netto x 0,15)</t>
  </si>
  <si>
    <t>Suma brutto (podsumowanie wartości z Tabel od nr 1 do 4:</t>
  </si>
  <si>
    <t>Energia elektryczna (czynna)  dla Taryf CXX - na lata 2023</t>
  </si>
  <si>
    <t xml:space="preserve">Wartość dystrybucji brutto łącznie (Tabela od nr 1 do 3): </t>
  </si>
  <si>
    <t>kwota w zł (dwa miejsca po przecinku) kol. 5 x VAT</t>
  </si>
  <si>
    <t xml:space="preserve">Wykonawca może skorzystać z przygotowanego przez Zamawiającego kalkulatora stanowiącego Załącznik nr 3.1 do SWZ, przy czym  wyliczenia z kalkulatora nie  stanowią podstawy do jakichkolwiek roszczeń Wykonawcy w stosunku do Zamawiającego i sam kalkulator nie stanowi załącznika do oferty. </t>
  </si>
  <si>
    <t>PCUW.261.3.5.2022 - "Kompleksowa dostawa energii elektrycznej obejmująca sprzedaż oraz świadczenie usług dystrybucji energii elektrycznej dla potrzeb Powiatu Rawickiego i jednostek organizacyjnych Powiatu Rawickiego w okresie 01.01.2023 r. – 31.12.2023 r." -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</si>
</sst>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"/>
    <numFmt numFmtId="166" formatCode="#,##0.00;[Red]#,##0.0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12"/>
      <color theme="1"/>
      <name val="Calibri Light"/>
      <family val="1"/>
      <charset val="238"/>
    </font>
    <font>
      <sz val="9"/>
      <color theme="1"/>
      <name val="Calibri Light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 Light"/>
      <family val="2"/>
      <charset val="238"/>
    </font>
    <font>
      <u/>
      <sz val="9"/>
      <color theme="1"/>
      <name val="Calibri Ligh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2" fillId="0" borderId="1" xfId="0" applyFont="1" applyBorder="1"/>
    <xf numFmtId="3" fontId="2" fillId="0" borderId="1" xfId="0" applyNumberFormat="1" applyFont="1" applyBorder="1"/>
    <xf numFmtId="165" fontId="2" fillId="0" borderId="1" xfId="0" applyNumberFormat="1" applyFont="1" applyBorder="1"/>
    <xf numFmtId="4" fontId="2" fillId="0" borderId="1" xfId="0" applyNumberFormat="1" applyFont="1" applyBorder="1"/>
    <xf numFmtId="4" fontId="3" fillId="0" borderId="1" xfId="0" applyNumberFormat="1" applyFont="1" applyBorder="1"/>
    <xf numFmtId="3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/>
    <xf numFmtId="0" fontId="2" fillId="0" borderId="0" xfId="0" applyFont="1"/>
    <xf numFmtId="9" fontId="2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/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3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3"/>
  <sheetViews>
    <sheetView showGridLines="0" tabSelected="1" zoomScale="90" zoomScaleNormal="90" workbookViewId="0">
      <selection activeCell="O17" sqref="O17"/>
    </sheetView>
  </sheetViews>
  <sheetFormatPr defaultColWidth="9.28515625" defaultRowHeight="12.75" x14ac:dyDescent="0.2"/>
  <cols>
    <col min="1" max="1" width="5.7109375" style="26" customWidth="1"/>
    <col min="2" max="2" width="6.7109375" style="26" customWidth="1"/>
    <col min="3" max="3" width="52.7109375" style="26" customWidth="1"/>
    <col min="4" max="4" width="12.5703125" style="26" customWidth="1"/>
    <col min="5" max="5" width="13.28515625" style="26" customWidth="1"/>
    <col min="6" max="6" width="14.7109375" style="26" customWidth="1"/>
    <col min="7" max="7" width="15.28515625" style="26" customWidth="1"/>
    <col min="8" max="8" width="14.28515625" style="26" customWidth="1"/>
    <col min="9" max="9" width="13" style="26" customWidth="1"/>
    <col min="10" max="10" width="14.7109375" style="26" customWidth="1"/>
    <col min="11" max="11" width="15.7109375" style="26" customWidth="1"/>
    <col min="12" max="12" width="5.28515625" style="26" customWidth="1"/>
    <col min="13" max="13" width="38.28515625" style="26" customWidth="1"/>
    <col min="14" max="14" width="14" style="26" customWidth="1"/>
    <col min="15" max="15" width="11.28515625" style="26" customWidth="1"/>
    <col min="16" max="16" width="13.42578125" style="26" customWidth="1"/>
    <col min="17" max="17" width="14.42578125" style="26" customWidth="1"/>
    <col min="18" max="18" width="15.28515625" style="26" customWidth="1"/>
    <col min="19" max="19" width="12.7109375" style="26" customWidth="1"/>
    <col min="20" max="20" width="12.5703125" style="26" customWidth="1"/>
    <col min="21" max="21" width="13.5703125" style="26" customWidth="1"/>
    <col min="22" max="16384" width="9.28515625" style="26"/>
  </cols>
  <sheetData>
    <row r="1" spans="1:11" x14ac:dyDescent="0.2">
      <c r="A1" s="60" t="s">
        <v>49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31.9" customHeight="1" x14ac:dyDescent="0.2">
      <c r="A2" s="61" t="s">
        <v>63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x14ac:dyDescent="0.2">
      <c r="B3" s="43"/>
      <c r="C3" s="43"/>
      <c r="D3" s="27"/>
    </row>
    <row r="4" spans="1:11" s="28" customFormat="1" x14ac:dyDescent="0.2">
      <c r="B4" s="44" t="s">
        <v>0</v>
      </c>
      <c r="C4" s="44" t="s">
        <v>1</v>
      </c>
      <c r="D4" s="44" t="s">
        <v>22</v>
      </c>
      <c r="E4" s="45" t="s">
        <v>29</v>
      </c>
      <c r="F4" s="44" t="s">
        <v>30</v>
      </c>
      <c r="G4" s="44" t="s">
        <v>52</v>
      </c>
      <c r="H4" s="45" t="s">
        <v>25</v>
      </c>
      <c r="I4" s="44" t="s">
        <v>3</v>
      </c>
      <c r="J4" s="44"/>
      <c r="K4" s="44" t="s">
        <v>23</v>
      </c>
    </row>
    <row r="5" spans="1:11" s="28" customFormat="1" x14ac:dyDescent="0.2">
      <c r="B5" s="44"/>
      <c r="C5" s="44"/>
      <c r="D5" s="44"/>
      <c r="E5" s="46"/>
      <c r="F5" s="44"/>
      <c r="G5" s="44"/>
      <c r="H5" s="46"/>
      <c r="I5" s="44"/>
      <c r="J5" s="44"/>
      <c r="K5" s="44"/>
    </row>
    <row r="6" spans="1:11" s="28" customFormat="1" ht="38.25" x14ac:dyDescent="0.2">
      <c r="B6" s="44"/>
      <c r="C6" s="44"/>
      <c r="D6" s="44"/>
      <c r="E6" s="47"/>
      <c r="F6" s="44"/>
      <c r="G6" s="44"/>
      <c r="H6" s="46"/>
      <c r="I6" s="1" t="s">
        <v>50</v>
      </c>
      <c r="J6" s="2" t="s">
        <v>18</v>
      </c>
      <c r="K6" s="44"/>
    </row>
    <row r="7" spans="1:11" x14ac:dyDescent="0.2">
      <c r="B7" s="3">
        <v>1</v>
      </c>
      <c r="C7" s="3">
        <v>2</v>
      </c>
      <c r="D7" s="3">
        <v>3</v>
      </c>
      <c r="E7" s="3">
        <v>4</v>
      </c>
      <c r="F7" s="3">
        <v>5</v>
      </c>
      <c r="G7" s="3">
        <v>6</v>
      </c>
      <c r="H7" s="3">
        <v>7</v>
      </c>
      <c r="I7" s="3">
        <v>8</v>
      </c>
      <c r="J7" s="4">
        <v>9</v>
      </c>
      <c r="K7" s="3">
        <v>10</v>
      </c>
    </row>
    <row r="8" spans="1:11" x14ac:dyDescent="0.2">
      <c r="B8" s="51" t="s">
        <v>39</v>
      </c>
      <c r="C8" s="51"/>
      <c r="D8" s="51"/>
      <c r="E8" s="51"/>
      <c r="F8" s="51"/>
      <c r="G8" s="51"/>
      <c r="H8" s="51"/>
      <c r="I8" s="51"/>
      <c r="J8" s="51"/>
      <c r="K8" s="51"/>
    </row>
    <row r="9" spans="1:11" x14ac:dyDescent="0.2">
      <c r="B9" s="3" t="s">
        <v>5</v>
      </c>
      <c r="C9" s="5" t="s">
        <v>17</v>
      </c>
      <c r="D9" s="6">
        <v>12</v>
      </c>
      <c r="E9" s="6" t="s">
        <v>19</v>
      </c>
      <c r="F9" s="38">
        <v>315</v>
      </c>
      <c r="G9" s="8">
        <v>4.3600000000000003</v>
      </c>
      <c r="H9" s="9">
        <f>ROUND(D9*F9*G9,2)</f>
        <v>16480.8</v>
      </c>
      <c r="I9" s="10">
        <v>23</v>
      </c>
      <c r="J9" s="9">
        <f>ROUND(H9*0.23,2)</f>
        <v>3790.58</v>
      </c>
      <c r="K9" s="9">
        <f>ROUND(H9+J9,2)</f>
        <v>20271.38</v>
      </c>
    </row>
    <row r="10" spans="1:11" x14ac:dyDescent="0.2">
      <c r="B10" s="3" t="s">
        <v>6</v>
      </c>
      <c r="C10" s="11" t="s">
        <v>7</v>
      </c>
      <c r="D10" s="6">
        <v>1</v>
      </c>
      <c r="E10" s="6" t="s">
        <v>20</v>
      </c>
      <c r="F10" s="38">
        <v>224053</v>
      </c>
      <c r="G10" s="8">
        <v>0.15540000000000001</v>
      </c>
      <c r="H10" s="9">
        <f>ROUND(D10*F10*G10,2)</f>
        <v>34817.839999999997</v>
      </c>
      <c r="I10" s="10">
        <v>23</v>
      </c>
      <c r="J10" s="9">
        <f>ROUND(H10*0.23,2)</f>
        <v>8008.1</v>
      </c>
      <c r="K10" s="9">
        <f>ROUND(H10+J10,2)</f>
        <v>42825.94</v>
      </c>
    </row>
    <row r="11" spans="1:11" x14ac:dyDescent="0.2">
      <c r="B11" s="3" t="s">
        <v>8</v>
      </c>
      <c r="C11" s="11" t="s">
        <v>9</v>
      </c>
      <c r="D11" s="6" t="s">
        <v>21</v>
      </c>
      <c r="E11" s="6" t="s">
        <v>21</v>
      </c>
      <c r="F11" s="38" t="s">
        <v>21</v>
      </c>
      <c r="G11" s="8" t="s">
        <v>21</v>
      </c>
      <c r="H11" s="9" t="s">
        <v>21</v>
      </c>
      <c r="I11" s="10" t="s">
        <v>21</v>
      </c>
      <c r="J11" s="9" t="s">
        <v>21</v>
      </c>
      <c r="K11" s="9" t="s">
        <v>21</v>
      </c>
    </row>
    <row r="12" spans="1:11" x14ac:dyDescent="0.2">
      <c r="B12" s="3" t="s">
        <v>10</v>
      </c>
      <c r="C12" s="11" t="s">
        <v>11</v>
      </c>
      <c r="D12" s="6">
        <v>1</v>
      </c>
      <c r="E12" s="6" t="s">
        <v>20</v>
      </c>
      <c r="F12" s="38">
        <f>F10</f>
        <v>224053</v>
      </c>
      <c r="G12" s="8">
        <v>9.4999999999999998E-3</v>
      </c>
      <c r="H12" s="9">
        <f>ROUND(D12*F12*G12,2)</f>
        <v>2128.5</v>
      </c>
      <c r="I12" s="10">
        <v>23</v>
      </c>
      <c r="J12" s="9">
        <f t="shared" ref="J12:J16" si="0">ROUND(H12*0.23,2)</f>
        <v>489.56</v>
      </c>
      <c r="K12" s="9">
        <f t="shared" ref="K12:K16" si="1">ROUND(H12+J12,2)</f>
        <v>2618.06</v>
      </c>
    </row>
    <row r="13" spans="1:11" x14ac:dyDescent="0.2">
      <c r="B13" s="3" t="s">
        <v>12</v>
      </c>
      <c r="C13" s="11" t="s">
        <v>13</v>
      </c>
      <c r="D13" s="6">
        <f>D9</f>
        <v>12</v>
      </c>
      <c r="E13" s="6" t="s">
        <v>19</v>
      </c>
      <c r="F13" s="38">
        <f>F9</f>
        <v>315</v>
      </c>
      <c r="G13" s="8">
        <v>0.08</v>
      </c>
      <c r="H13" s="9">
        <f t="shared" ref="H13:H16" si="2">ROUND(D13*F13*G13,2)</f>
        <v>302.39999999999998</v>
      </c>
      <c r="I13" s="10">
        <v>23</v>
      </c>
      <c r="J13" s="9">
        <f t="shared" si="0"/>
        <v>69.55</v>
      </c>
      <c r="K13" s="9">
        <f t="shared" si="1"/>
        <v>371.95</v>
      </c>
    </row>
    <row r="14" spans="1:11" x14ac:dyDescent="0.2">
      <c r="B14" s="3" t="s">
        <v>14</v>
      </c>
      <c r="C14" s="11" t="s">
        <v>15</v>
      </c>
      <c r="D14" s="6">
        <f>D9</f>
        <v>12</v>
      </c>
      <c r="E14" s="6" t="s">
        <v>27</v>
      </c>
      <c r="F14" s="38">
        <v>20</v>
      </c>
      <c r="G14" s="8">
        <v>1.92</v>
      </c>
      <c r="H14" s="9">
        <f t="shared" si="2"/>
        <v>460.8</v>
      </c>
      <c r="I14" s="10">
        <v>23</v>
      </c>
      <c r="J14" s="9">
        <f t="shared" si="0"/>
        <v>105.98</v>
      </c>
      <c r="K14" s="9">
        <f t="shared" si="1"/>
        <v>566.78</v>
      </c>
    </row>
    <row r="15" spans="1:11" x14ac:dyDescent="0.2">
      <c r="B15" s="3" t="s">
        <v>16</v>
      </c>
      <c r="C15" s="11" t="s">
        <v>36</v>
      </c>
      <c r="D15" s="6">
        <v>1</v>
      </c>
      <c r="E15" s="6" t="s">
        <v>20</v>
      </c>
      <c r="F15" s="38">
        <f>F10</f>
        <v>224053</v>
      </c>
      <c r="G15" s="8">
        <v>4.0600000000000002E-3</v>
      </c>
      <c r="H15" s="9">
        <f>ROUND(D15*F15*G15,2)</f>
        <v>909.66</v>
      </c>
      <c r="I15" s="10">
        <v>23</v>
      </c>
      <c r="J15" s="9">
        <f>ROUND(H15*0.23,2)</f>
        <v>209.22</v>
      </c>
      <c r="K15" s="9">
        <f t="shared" si="1"/>
        <v>1118.8800000000001</v>
      </c>
    </row>
    <row r="16" spans="1:11" x14ac:dyDescent="0.2">
      <c r="B16" s="3" t="s">
        <v>35</v>
      </c>
      <c r="C16" s="11" t="s">
        <v>26</v>
      </c>
      <c r="D16" s="6">
        <v>1</v>
      </c>
      <c r="E16" s="6" t="s">
        <v>20</v>
      </c>
      <c r="F16" s="38">
        <f>F12</f>
        <v>224053</v>
      </c>
      <c r="G16" s="39">
        <v>8.9999999999999998E-4</v>
      </c>
      <c r="H16" s="9">
        <f t="shared" si="2"/>
        <v>201.65</v>
      </c>
      <c r="I16" s="10">
        <v>23</v>
      </c>
      <c r="J16" s="9">
        <f t="shared" si="0"/>
        <v>46.38</v>
      </c>
      <c r="K16" s="9">
        <f t="shared" si="1"/>
        <v>248.03</v>
      </c>
    </row>
    <row r="17" spans="2:11" x14ac:dyDescent="0.2">
      <c r="B17" s="52" t="s">
        <v>46</v>
      </c>
      <c r="C17" s="53"/>
      <c r="D17" s="53"/>
      <c r="E17" s="53"/>
      <c r="F17" s="53"/>
      <c r="G17" s="53"/>
      <c r="H17" s="53"/>
      <c r="I17" s="53"/>
      <c r="J17" s="54"/>
      <c r="K17" s="12">
        <f>SUM(K9:K16)</f>
        <v>68021.02</v>
      </c>
    </row>
    <row r="21" spans="2:11" s="28" customFormat="1" x14ac:dyDescent="0.2">
      <c r="B21" s="44" t="s">
        <v>0</v>
      </c>
      <c r="C21" s="44" t="s">
        <v>1</v>
      </c>
      <c r="D21" s="44" t="s">
        <v>24</v>
      </c>
      <c r="E21" s="45" t="s">
        <v>29</v>
      </c>
      <c r="F21" s="44" t="s">
        <v>30</v>
      </c>
      <c r="G21" s="44" t="s">
        <v>2</v>
      </c>
      <c r="H21" s="45" t="s">
        <v>25</v>
      </c>
      <c r="I21" s="44" t="s">
        <v>3</v>
      </c>
      <c r="J21" s="44"/>
      <c r="K21" s="44" t="s">
        <v>23</v>
      </c>
    </row>
    <row r="22" spans="2:11" s="28" customFormat="1" x14ac:dyDescent="0.2">
      <c r="B22" s="44"/>
      <c r="C22" s="44"/>
      <c r="D22" s="44"/>
      <c r="E22" s="46"/>
      <c r="F22" s="44"/>
      <c r="G22" s="44"/>
      <c r="H22" s="46"/>
      <c r="I22" s="44"/>
      <c r="J22" s="44"/>
      <c r="K22" s="44"/>
    </row>
    <row r="23" spans="2:11" s="28" customFormat="1" ht="38.25" x14ac:dyDescent="0.2">
      <c r="B23" s="44"/>
      <c r="C23" s="44"/>
      <c r="D23" s="44"/>
      <c r="E23" s="47"/>
      <c r="F23" s="44"/>
      <c r="G23" s="44"/>
      <c r="H23" s="46"/>
      <c r="I23" s="1" t="s">
        <v>4</v>
      </c>
      <c r="J23" s="2" t="s">
        <v>18</v>
      </c>
      <c r="K23" s="44"/>
    </row>
    <row r="24" spans="2:11" x14ac:dyDescent="0.2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4">
        <v>9</v>
      </c>
      <c r="K24" s="3">
        <v>10</v>
      </c>
    </row>
    <row r="25" spans="2:11" x14ac:dyDescent="0.2">
      <c r="B25" s="51" t="s">
        <v>53</v>
      </c>
      <c r="C25" s="51"/>
      <c r="D25" s="51"/>
      <c r="E25" s="51"/>
      <c r="F25" s="51"/>
      <c r="G25" s="51"/>
      <c r="H25" s="51"/>
      <c r="I25" s="51"/>
      <c r="J25" s="51"/>
      <c r="K25" s="51"/>
    </row>
    <row r="26" spans="2:11" x14ac:dyDescent="0.2">
      <c r="B26" s="3" t="s">
        <v>5</v>
      </c>
      <c r="C26" s="5" t="s">
        <v>17</v>
      </c>
      <c r="D26" s="6">
        <v>12</v>
      </c>
      <c r="E26" s="6" t="s">
        <v>19</v>
      </c>
      <c r="F26" s="7">
        <v>315</v>
      </c>
      <c r="G26" s="8">
        <v>14.58</v>
      </c>
      <c r="H26" s="9">
        <f t="shared" ref="H26:H33" si="3">ROUND(D26*F26*G26,2)</f>
        <v>55112.4</v>
      </c>
      <c r="I26" s="10">
        <v>23</v>
      </c>
      <c r="J26" s="9">
        <f>ROUND(H26*0.23,2)</f>
        <v>12675.85</v>
      </c>
      <c r="K26" s="9">
        <f>ROUND(H26+J26,2)</f>
        <v>67788.25</v>
      </c>
    </row>
    <row r="27" spans="2:11" x14ac:dyDescent="0.2">
      <c r="B27" s="3" t="s">
        <v>6</v>
      </c>
      <c r="C27" s="11" t="s">
        <v>7</v>
      </c>
      <c r="D27" s="6">
        <v>1</v>
      </c>
      <c r="E27" s="6" t="s">
        <v>20</v>
      </c>
      <c r="F27" s="7">
        <v>161084</v>
      </c>
      <c r="G27" s="8">
        <v>0.1033</v>
      </c>
      <c r="H27" s="9">
        <f t="shared" si="3"/>
        <v>16639.98</v>
      </c>
      <c r="I27" s="10">
        <v>23</v>
      </c>
      <c r="J27" s="9">
        <f>ROUND(H27*0.23,2)</f>
        <v>3827.2</v>
      </c>
      <c r="K27" s="9">
        <f>ROUND(H27+J27,2)</f>
        <v>20467.18</v>
      </c>
    </row>
    <row r="28" spans="2:11" x14ac:dyDescent="0.2">
      <c r="B28" s="3" t="s">
        <v>8</v>
      </c>
      <c r="C28" s="11" t="s">
        <v>9</v>
      </c>
      <c r="D28" s="6" t="s">
        <v>21</v>
      </c>
      <c r="E28" s="6" t="s">
        <v>21</v>
      </c>
      <c r="F28" s="7" t="s">
        <v>21</v>
      </c>
      <c r="G28" s="8" t="s">
        <v>21</v>
      </c>
      <c r="H28" s="9" t="s">
        <v>21</v>
      </c>
      <c r="I28" s="10" t="s">
        <v>21</v>
      </c>
      <c r="J28" s="9" t="s">
        <v>21</v>
      </c>
      <c r="K28" s="9" t="s">
        <v>21</v>
      </c>
    </row>
    <row r="29" spans="2:11" x14ac:dyDescent="0.2">
      <c r="B29" s="3" t="s">
        <v>10</v>
      </c>
      <c r="C29" s="11" t="s">
        <v>11</v>
      </c>
      <c r="D29" s="6">
        <v>1</v>
      </c>
      <c r="E29" s="6" t="s">
        <v>20</v>
      </c>
      <c r="F29" s="7">
        <f>F27</f>
        <v>161084</v>
      </c>
      <c r="G29" s="8">
        <v>9.4999999999999998E-3</v>
      </c>
      <c r="H29" s="9">
        <f t="shared" si="3"/>
        <v>1530.3</v>
      </c>
      <c r="I29" s="10">
        <v>23</v>
      </c>
      <c r="J29" s="9">
        <f t="shared" ref="J29:J33" si="4">ROUND(H29*0.23,2)</f>
        <v>351.97</v>
      </c>
      <c r="K29" s="9">
        <f t="shared" ref="K29:K33" si="5">ROUND(H29+J29,2)</f>
        <v>1882.27</v>
      </c>
    </row>
    <row r="30" spans="2:11" x14ac:dyDescent="0.2">
      <c r="B30" s="3" t="s">
        <v>12</v>
      </c>
      <c r="C30" s="11" t="s">
        <v>13</v>
      </c>
      <c r="D30" s="6">
        <f>D26</f>
        <v>12</v>
      </c>
      <c r="E30" s="6" t="s">
        <v>19</v>
      </c>
      <c r="F30" s="7">
        <f>F26</f>
        <v>315</v>
      </c>
      <c r="G30" s="8">
        <v>0.08</v>
      </c>
      <c r="H30" s="9">
        <f t="shared" si="3"/>
        <v>302.39999999999998</v>
      </c>
      <c r="I30" s="10">
        <v>23</v>
      </c>
      <c r="J30" s="9">
        <f t="shared" si="4"/>
        <v>69.55</v>
      </c>
      <c r="K30" s="9">
        <f t="shared" si="5"/>
        <v>371.95</v>
      </c>
    </row>
    <row r="31" spans="2:11" x14ac:dyDescent="0.2">
      <c r="B31" s="3" t="s">
        <v>14</v>
      </c>
      <c r="C31" s="11" t="s">
        <v>15</v>
      </c>
      <c r="D31" s="6">
        <f>D26</f>
        <v>12</v>
      </c>
      <c r="E31" s="6" t="s">
        <v>27</v>
      </c>
      <c r="F31" s="7">
        <v>3</v>
      </c>
      <c r="G31" s="8">
        <v>10</v>
      </c>
      <c r="H31" s="9">
        <f t="shared" si="3"/>
        <v>360</v>
      </c>
      <c r="I31" s="10">
        <v>23</v>
      </c>
      <c r="J31" s="9">
        <f t="shared" si="4"/>
        <v>82.8</v>
      </c>
      <c r="K31" s="9">
        <f t="shared" si="5"/>
        <v>442.8</v>
      </c>
    </row>
    <row r="32" spans="2:11" x14ac:dyDescent="0.2">
      <c r="B32" s="3" t="s">
        <v>16</v>
      </c>
      <c r="C32" s="11" t="s">
        <v>36</v>
      </c>
      <c r="D32" s="6">
        <v>1</v>
      </c>
      <c r="E32" s="6" t="s">
        <v>20</v>
      </c>
      <c r="F32" s="7">
        <f>F29</f>
        <v>161084</v>
      </c>
      <c r="G32" s="8">
        <v>4.0600000000000002E-3</v>
      </c>
      <c r="H32" s="9">
        <f t="shared" si="3"/>
        <v>654</v>
      </c>
      <c r="I32" s="10">
        <v>23</v>
      </c>
      <c r="J32" s="9">
        <f>ROUND(H32*0.23,2)</f>
        <v>150.41999999999999</v>
      </c>
      <c r="K32" s="9">
        <f t="shared" si="5"/>
        <v>804.42</v>
      </c>
    </row>
    <row r="33" spans="2:11" x14ac:dyDescent="0.2">
      <c r="B33" s="3" t="s">
        <v>35</v>
      </c>
      <c r="C33" s="11" t="s">
        <v>26</v>
      </c>
      <c r="D33" s="6">
        <v>1</v>
      </c>
      <c r="E33" s="6" t="s">
        <v>20</v>
      </c>
      <c r="F33" s="7">
        <f>F29</f>
        <v>161084</v>
      </c>
      <c r="G33" s="8">
        <v>8.9999999999999998E-4</v>
      </c>
      <c r="H33" s="9">
        <f t="shared" si="3"/>
        <v>144.97999999999999</v>
      </c>
      <c r="I33" s="10">
        <v>23</v>
      </c>
      <c r="J33" s="9">
        <f t="shared" si="4"/>
        <v>33.35</v>
      </c>
      <c r="K33" s="9">
        <f t="shared" si="5"/>
        <v>178.33</v>
      </c>
    </row>
    <row r="34" spans="2:11" x14ac:dyDescent="0.2">
      <c r="B34" s="51" t="s">
        <v>45</v>
      </c>
      <c r="C34" s="51"/>
      <c r="D34" s="51"/>
      <c r="E34" s="51"/>
      <c r="F34" s="51"/>
      <c r="G34" s="51"/>
      <c r="H34" s="51"/>
      <c r="I34" s="51"/>
      <c r="J34" s="51"/>
      <c r="K34" s="12">
        <f>SUM(K26:K33)</f>
        <v>91935.2</v>
      </c>
    </row>
    <row r="35" spans="2:11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4"/>
    </row>
    <row r="36" spans="2:11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4"/>
    </row>
    <row r="37" spans="2:11" s="28" customFormat="1" x14ac:dyDescent="0.2">
      <c r="B37" s="44" t="s">
        <v>0</v>
      </c>
      <c r="C37" s="44" t="s">
        <v>1</v>
      </c>
      <c r="D37" s="44" t="s">
        <v>24</v>
      </c>
      <c r="E37" s="45" t="s">
        <v>29</v>
      </c>
      <c r="F37" s="44" t="s">
        <v>30</v>
      </c>
      <c r="G37" s="44" t="s">
        <v>2</v>
      </c>
      <c r="H37" s="45" t="s">
        <v>25</v>
      </c>
      <c r="I37" s="44" t="s">
        <v>3</v>
      </c>
      <c r="J37" s="44"/>
      <c r="K37" s="44" t="s">
        <v>23</v>
      </c>
    </row>
    <row r="38" spans="2:11" s="28" customFormat="1" x14ac:dyDescent="0.2">
      <c r="B38" s="44"/>
      <c r="C38" s="44"/>
      <c r="D38" s="44"/>
      <c r="E38" s="46"/>
      <c r="F38" s="44"/>
      <c r="G38" s="44"/>
      <c r="H38" s="46"/>
      <c r="I38" s="44"/>
      <c r="J38" s="44"/>
      <c r="K38" s="44"/>
    </row>
    <row r="39" spans="2:11" s="28" customFormat="1" ht="38.25" x14ac:dyDescent="0.2">
      <c r="B39" s="44"/>
      <c r="C39" s="44"/>
      <c r="D39" s="44"/>
      <c r="E39" s="47"/>
      <c r="F39" s="44"/>
      <c r="G39" s="44"/>
      <c r="H39" s="46"/>
      <c r="I39" s="1" t="s">
        <v>4</v>
      </c>
      <c r="J39" s="2" t="s">
        <v>18</v>
      </c>
      <c r="K39" s="44"/>
    </row>
    <row r="40" spans="2:11" x14ac:dyDescent="0.2">
      <c r="B40" s="3">
        <v>1</v>
      </c>
      <c r="C40" s="3">
        <v>2</v>
      </c>
      <c r="D40" s="3">
        <v>3</v>
      </c>
      <c r="E40" s="3">
        <v>4</v>
      </c>
      <c r="F40" s="3">
        <v>5</v>
      </c>
      <c r="G40" s="3">
        <v>6</v>
      </c>
      <c r="H40" s="3">
        <v>7</v>
      </c>
      <c r="I40" s="3">
        <v>8</v>
      </c>
      <c r="J40" s="4">
        <v>9</v>
      </c>
      <c r="K40" s="3">
        <v>10</v>
      </c>
    </row>
    <row r="41" spans="2:11" x14ac:dyDescent="0.2">
      <c r="B41" s="51" t="s">
        <v>54</v>
      </c>
      <c r="C41" s="51"/>
      <c r="D41" s="51"/>
      <c r="E41" s="51"/>
      <c r="F41" s="51"/>
      <c r="G41" s="51"/>
      <c r="H41" s="51"/>
      <c r="I41" s="51"/>
      <c r="J41" s="51"/>
      <c r="K41" s="51"/>
    </row>
    <row r="42" spans="2:11" x14ac:dyDescent="0.2">
      <c r="B42" s="3" t="s">
        <v>5</v>
      </c>
      <c r="C42" s="5" t="s">
        <v>37</v>
      </c>
      <c r="D42" s="6">
        <v>12</v>
      </c>
      <c r="E42" s="6" t="s">
        <v>27</v>
      </c>
      <c r="F42" s="7">
        <v>9</v>
      </c>
      <c r="G42" s="39">
        <v>8</v>
      </c>
      <c r="H42" s="9">
        <f t="shared" ref="H42:H43" si="6">ROUND(D42*F42*G42,2)</f>
        <v>864</v>
      </c>
      <c r="I42" s="10">
        <v>23</v>
      </c>
      <c r="J42" s="9">
        <f>ROUND(H42*0.23,2)</f>
        <v>198.72</v>
      </c>
      <c r="K42" s="9">
        <f>ROUND(H42+J42,2)</f>
        <v>1062.72</v>
      </c>
    </row>
    <row r="43" spans="2:11" x14ac:dyDescent="0.2">
      <c r="B43" s="3" t="s">
        <v>6</v>
      </c>
      <c r="C43" s="5" t="s">
        <v>38</v>
      </c>
      <c r="D43" s="6">
        <v>1</v>
      </c>
      <c r="E43" s="6" t="s">
        <v>20</v>
      </c>
      <c r="F43" s="7">
        <v>224929</v>
      </c>
      <c r="G43" s="8">
        <v>0.1026</v>
      </c>
      <c r="H43" s="9">
        <f t="shared" si="6"/>
        <v>23077.72</v>
      </c>
      <c r="I43" s="10">
        <v>23</v>
      </c>
      <c r="J43" s="9">
        <f>ROUND(H43*0.23,2)</f>
        <v>5307.88</v>
      </c>
      <c r="K43" s="9">
        <f>ROUND(H43+J43,2)</f>
        <v>28385.599999999999</v>
      </c>
    </row>
    <row r="44" spans="2:11" s="29" customFormat="1" x14ac:dyDescent="0.2">
      <c r="B44" s="15"/>
      <c r="C44" s="52" t="s">
        <v>55</v>
      </c>
      <c r="D44" s="53"/>
      <c r="E44" s="53"/>
      <c r="F44" s="53"/>
      <c r="G44" s="53"/>
      <c r="H44" s="53"/>
      <c r="I44" s="53"/>
      <c r="J44" s="54"/>
      <c r="K44" s="12">
        <f>K42+K43</f>
        <v>29448.32</v>
      </c>
    </row>
    <row r="45" spans="2:11" x14ac:dyDescent="0.2">
      <c r="B45" s="13"/>
      <c r="C45" s="13"/>
      <c r="D45" s="13"/>
      <c r="E45" s="13"/>
      <c r="F45" s="16"/>
      <c r="G45" s="13"/>
      <c r="H45" s="13"/>
      <c r="I45" s="13"/>
      <c r="J45" s="13"/>
      <c r="K45" s="14"/>
    </row>
    <row r="46" spans="2:11" ht="27.4" customHeight="1" x14ac:dyDescent="0.2">
      <c r="H46" s="55" t="s">
        <v>60</v>
      </c>
      <c r="I46" s="55"/>
      <c r="J46" s="55"/>
      <c r="K46" s="21">
        <f>K17+K34+K44</f>
        <v>189404.54</v>
      </c>
    </row>
    <row r="48" spans="2:11" s="28" customFormat="1" x14ac:dyDescent="0.2">
      <c r="B48" s="45" t="s">
        <v>0</v>
      </c>
      <c r="C48" s="45" t="s">
        <v>1</v>
      </c>
      <c r="D48" s="45" t="s">
        <v>40</v>
      </c>
      <c r="E48" s="45" t="s">
        <v>28</v>
      </c>
      <c r="F48" s="45" t="s">
        <v>44</v>
      </c>
      <c r="G48" s="56" t="s">
        <v>3</v>
      </c>
      <c r="H48" s="57"/>
      <c r="I48" s="45" t="s">
        <v>43</v>
      </c>
    </row>
    <row r="49" spans="2:11" s="28" customFormat="1" x14ac:dyDescent="0.2">
      <c r="B49" s="46"/>
      <c r="C49" s="46"/>
      <c r="D49" s="46"/>
      <c r="E49" s="46"/>
      <c r="F49" s="46"/>
      <c r="G49" s="58"/>
      <c r="H49" s="59"/>
      <c r="I49" s="46"/>
    </row>
    <row r="50" spans="2:11" s="28" customFormat="1" ht="54.4" customHeight="1" x14ac:dyDescent="0.2">
      <c r="B50" s="46"/>
      <c r="C50" s="46"/>
      <c r="D50" s="46"/>
      <c r="E50" s="46"/>
      <c r="F50" s="46"/>
      <c r="G50" s="2" t="s">
        <v>4</v>
      </c>
      <c r="H50" s="2" t="s">
        <v>61</v>
      </c>
      <c r="I50" s="46"/>
    </row>
    <row r="51" spans="2:11" s="28" customFormat="1" x14ac:dyDescent="0.2">
      <c r="B51" s="1">
        <v>1</v>
      </c>
      <c r="C51" s="1">
        <v>2</v>
      </c>
      <c r="D51" s="1">
        <v>3</v>
      </c>
      <c r="E51" s="1">
        <v>4</v>
      </c>
      <c r="F51" s="1">
        <v>5</v>
      </c>
      <c r="G51" s="1">
        <v>6</v>
      </c>
      <c r="H51" s="1">
        <v>7</v>
      </c>
      <c r="I51" s="1">
        <v>8</v>
      </c>
    </row>
    <row r="52" spans="2:11" s="28" customFormat="1" x14ac:dyDescent="0.2">
      <c r="B52" s="48" t="s">
        <v>56</v>
      </c>
      <c r="C52" s="49"/>
      <c r="D52" s="49"/>
      <c r="E52" s="49"/>
      <c r="F52" s="49"/>
      <c r="G52" s="49"/>
      <c r="H52" s="49"/>
      <c r="I52" s="50"/>
    </row>
    <row r="53" spans="2:11" x14ac:dyDescent="0.2">
      <c r="B53" s="17">
        <v>1</v>
      </c>
      <c r="C53" s="17" t="s">
        <v>59</v>
      </c>
      <c r="D53" s="18">
        <v>385138</v>
      </c>
      <c r="E53" s="19"/>
      <c r="F53" s="20">
        <f>ROUND(D53*E53,2)</f>
        <v>0</v>
      </c>
      <c r="G53" s="20">
        <v>23</v>
      </c>
      <c r="H53" s="20">
        <f>ROUND(F53*0.23,2)</f>
        <v>0</v>
      </c>
      <c r="I53" s="21">
        <f>F53+H53</f>
        <v>0</v>
      </c>
    </row>
    <row r="54" spans="2:11" x14ac:dyDescent="0.2">
      <c r="C54" s="29"/>
      <c r="D54" s="22"/>
      <c r="E54" s="23"/>
      <c r="F54" s="24"/>
      <c r="G54" s="25"/>
      <c r="H54" s="24"/>
      <c r="I54" s="25"/>
    </row>
    <row r="55" spans="2:11" x14ac:dyDescent="0.2">
      <c r="C55" s="29"/>
      <c r="D55" s="22"/>
      <c r="E55" s="23"/>
      <c r="F55" s="24"/>
      <c r="G55" s="30" t="s">
        <v>42</v>
      </c>
      <c r="H55" s="31"/>
      <c r="I55" s="30"/>
    </row>
    <row r="56" spans="2:11" ht="23.45" customHeight="1" x14ac:dyDescent="0.2">
      <c r="C56" s="29"/>
      <c r="D56" s="22"/>
      <c r="E56" s="23"/>
      <c r="F56" s="24"/>
      <c r="G56" s="41" t="s">
        <v>58</v>
      </c>
      <c r="H56" s="41"/>
      <c r="I56" s="41"/>
      <c r="J56" s="41"/>
      <c r="K56" s="32">
        <f>K46+I53</f>
        <v>189404.54</v>
      </c>
    </row>
    <row r="57" spans="2:11" ht="24" customHeight="1" x14ac:dyDescent="0.2">
      <c r="C57" s="29"/>
      <c r="D57" s="22"/>
      <c r="E57" s="23"/>
      <c r="F57" s="24"/>
      <c r="G57" s="41" t="s">
        <v>47</v>
      </c>
      <c r="H57" s="41"/>
      <c r="I57" s="41"/>
      <c r="J57" s="41"/>
      <c r="K57" s="33">
        <f>K56/1.23</f>
        <v>153987.43089430896</v>
      </c>
    </row>
    <row r="58" spans="2:11" ht="19.899999999999999" customHeight="1" x14ac:dyDescent="0.2">
      <c r="C58" s="29"/>
      <c r="D58" s="22"/>
      <c r="E58" s="23"/>
      <c r="F58" s="24"/>
      <c r="G58" s="41" t="s">
        <v>57</v>
      </c>
      <c r="H58" s="41"/>
      <c r="I58" s="41"/>
      <c r="J58" s="41"/>
      <c r="K58" s="34">
        <f>ROUND(K57*0.15,2)</f>
        <v>23098.11</v>
      </c>
    </row>
    <row r="59" spans="2:11" ht="29.45" customHeight="1" x14ac:dyDescent="0.2">
      <c r="C59" s="29"/>
      <c r="D59" s="22"/>
      <c r="E59" s="23"/>
      <c r="F59" s="24"/>
      <c r="G59" s="41" t="s">
        <v>48</v>
      </c>
      <c r="H59" s="41"/>
      <c r="I59" s="41"/>
      <c r="J59" s="41"/>
      <c r="K59" s="33">
        <f>K57+K58</f>
        <v>177085.54089430894</v>
      </c>
    </row>
    <row r="60" spans="2:11" ht="34.15" customHeight="1" x14ac:dyDescent="0.2">
      <c r="C60" s="29"/>
      <c r="D60" s="22"/>
      <c r="E60" s="23"/>
      <c r="F60" s="24"/>
      <c r="G60" s="41" t="s">
        <v>41</v>
      </c>
      <c r="H60" s="41"/>
      <c r="I60" s="41"/>
      <c r="J60" s="41"/>
      <c r="K60" s="34">
        <f>ROUND(K59*1.23,2)</f>
        <v>217815.22</v>
      </c>
    </row>
    <row r="61" spans="2:11" ht="21.6" customHeight="1" x14ac:dyDescent="0.2">
      <c r="C61" s="37"/>
      <c r="D61" s="22"/>
      <c r="E61" s="23"/>
      <c r="F61" s="24"/>
      <c r="G61" s="35"/>
      <c r="H61" s="35"/>
      <c r="I61" s="35"/>
      <c r="J61" s="35"/>
      <c r="K61" s="36"/>
    </row>
    <row r="62" spans="2:11" ht="36" customHeight="1" x14ac:dyDescent="0.2">
      <c r="C62" s="42" t="s">
        <v>51</v>
      </c>
      <c r="D62" s="42"/>
      <c r="E62" s="42"/>
      <c r="F62" s="42"/>
      <c r="G62" s="42"/>
      <c r="H62" s="42"/>
      <c r="I62" s="42"/>
      <c r="J62" s="42"/>
      <c r="K62" s="42"/>
    </row>
    <row r="63" spans="2:11" x14ac:dyDescent="0.2">
      <c r="C63" s="29"/>
      <c r="D63" s="22"/>
      <c r="E63" s="23"/>
      <c r="F63" s="24"/>
      <c r="G63" s="25"/>
      <c r="H63" s="24"/>
      <c r="I63" s="25"/>
    </row>
    <row r="65" spans="1:19" ht="13.15" customHeight="1" x14ac:dyDescent="0.2">
      <c r="A65" s="40" t="s">
        <v>62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</row>
    <row r="66" spans="1:19" ht="13.15" customHeight="1" x14ac:dyDescent="0.2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</row>
    <row r="68" spans="1:19" x14ac:dyDescent="0.2">
      <c r="H68" s="30"/>
      <c r="Q68" s="26" t="s">
        <v>33</v>
      </c>
      <c r="R68" s="26" t="s">
        <v>31</v>
      </c>
      <c r="S68" s="30" t="e">
        <f>#REF!+K46</f>
        <v>#REF!</v>
      </c>
    </row>
    <row r="69" spans="1:19" x14ac:dyDescent="0.2">
      <c r="H69" s="30"/>
      <c r="J69" s="30"/>
      <c r="R69" s="26" t="s">
        <v>32</v>
      </c>
      <c r="S69" s="30" t="e">
        <f>S68/1.23</f>
        <v>#REF!</v>
      </c>
    </row>
    <row r="70" spans="1:19" x14ac:dyDescent="0.2">
      <c r="H70" s="30"/>
      <c r="J70" s="30"/>
      <c r="R70" s="26" t="s">
        <v>34</v>
      </c>
      <c r="S70" s="30" t="e">
        <f>ROUND(S69/4.3117,2)</f>
        <v>#REF!</v>
      </c>
    </row>
    <row r="71" spans="1:19" x14ac:dyDescent="0.2">
      <c r="H71" s="30"/>
      <c r="J71" s="30"/>
      <c r="S71" s="30"/>
    </row>
    <row r="72" spans="1:19" x14ac:dyDescent="0.2">
      <c r="J72" s="30"/>
    </row>
    <row r="73" spans="1:19" x14ac:dyDescent="0.2">
      <c r="J73" s="30"/>
      <c r="K73" s="29"/>
    </row>
  </sheetData>
  <mergeCells count="52">
    <mergeCell ref="B41:K41"/>
    <mergeCell ref="A1:K1"/>
    <mergeCell ref="A2:K2"/>
    <mergeCell ref="C44:J44"/>
    <mergeCell ref="F37:F39"/>
    <mergeCell ref="G37:G39"/>
    <mergeCell ref="H37:H39"/>
    <mergeCell ref="I37:J38"/>
    <mergeCell ref="K37:K39"/>
    <mergeCell ref="B37:B39"/>
    <mergeCell ref="C37:C39"/>
    <mergeCell ref="D37:D39"/>
    <mergeCell ref="E37:E39"/>
    <mergeCell ref="D21:D23"/>
    <mergeCell ref="E21:E23"/>
    <mergeCell ref="F21:F23"/>
    <mergeCell ref="H46:J46"/>
    <mergeCell ref="B48:B50"/>
    <mergeCell ref="C48:C50"/>
    <mergeCell ref="D48:D50"/>
    <mergeCell ref="E48:E50"/>
    <mergeCell ref="F48:F50"/>
    <mergeCell ref="G48:H49"/>
    <mergeCell ref="I48:I50"/>
    <mergeCell ref="B52:I52"/>
    <mergeCell ref="K4:K6"/>
    <mergeCell ref="B8:K8"/>
    <mergeCell ref="B17:J17"/>
    <mergeCell ref="F4:F6"/>
    <mergeCell ref="G4:G6"/>
    <mergeCell ref="H4:H6"/>
    <mergeCell ref="I4:J5"/>
    <mergeCell ref="B25:K25"/>
    <mergeCell ref="B34:J34"/>
    <mergeCell ref="G21:G23"/>
    <mergeCell ref="H21:H23"/>
    <mergeCell ref="I21:J22"/>
    <mergeCell ref="K21:K23"/>
    <mergeCell ref="B21:B23"/>
    <mergeCell ref="C21:C23"/>
    <mergeCell ref="B3:C3"/>
    <mergeCell ref="B4:B6"/>
    <mergeCell ref="C4:C6"/>
    <mergeCell ref="D4:D6"/>
    <mergeCell ref="E4:E6"/>
    <mergeCell ref="A65:K66"/>
    <mergeCell ref="G56:J56"/>
    <mergeCell ref="G57:J57"/>
    <mergeCell ref="G58:J58"/>
    <mergeCell ref="G59:J59"/>
    <mergeCell ref="G60:J60"/>
    <mergeCell ref="C62:K62"/>
  </mergeCells>
  <phoneticPr fontId="1" type="noConversion"/>
  <pageMargins left="0.7" right="0.7" top="0.75" bottom="0.75" header="0.3" footer="0.3"/>
  <pageSetup paperSize="9" scale="9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3.1 Kalkulator</vt:lpstr>
      <vt:lpstr>'3.1 Kalkulator'!Print_Area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2022-09-29T09:47:14Z</dcterms:modified>
</cp:coreProperties>
</file>